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quity" sheetId="1" r:id="rId1"/>
    <sheet name="Income" sheetId="2" r:id="rId2"/>
    <sheet name="Balance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<sst xmlns="http://schemas.openxmlformats.org/spreadsheetml/2006/main" count="179" uniqueCount="119">
  <si>
    <t>SERN KOU RESOURCES BERHAD</t>
  </si>
  <si>
    <t>(Company No. 519103 - X)</t>
  </si>
  <si>
    <t>(The figures have not been audited)</t>
  </si>
  <si>
    <t>INDIVIDUAL QUARTER</t>
  </si>
  <si>
    <t>CURRENT</t>
  </si>
  <si>
    <t>QUARTER</t>
  </si>
  <si>
    <t>PRECEDING YEAR</t>
  </si>
  <si>
    <t>CORRESPONDING</t>
  </si>
  <si>
    <t>RM'000</t>
  </si>
  <si>
    <t>CUMULATIVE QUARTER</t>
  </si>
  <si>
    <t>TO DATE</t>
  </si>
  <si>
    <t>PERIOD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</si>
  <si>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</si>
  <si>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</si>
  <si>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</si>
  <si>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</si>
  <si>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</si>
  <si>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</si>
  <si>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</si>
  <si>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</si>
  <si>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</si>
  <si>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</si>
  <si>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 (sen)</t>
  </si>
  <si>
    <t>- Diluted</t>
  </si>
  <si>
    <t xml:space="preserve">Share </t>
  </si>
  <si>
    <t>Capital</t>
  </si>
  <si>
    <t>Share</t>
  </si>
  <si>
    <t>Premium</t>
  </si>
  <si>
    <t xml:space="preserve">Retained </t>
  </si>
  <si>
    <t>Total</t>
  </si>
  <si>
    <t>Share premium</t>
  </si>
  <si>
    <t xml:space="preserve"> </t>
  </si>
  <si>
    <t>(UNAUDITED)</t>
  </si>
  <si>
    <t>FIXED ASSETS</t>
  </si>
  <si>
    <t>Property, plant &amp; machinery</t>
  </si>
  <si>
    <t>CURRENT ASSETS</t>
  </si>
  <si>
    <t>Inventories</t>
  </si>
  <si>
    <t>Trade &amp; other receivables</t>
  </si>
  <si>
    <t>Cash and bank balances</t>
  </si>
  <si>
    <t>CURRENT LIABILITIES</t>
  </si>
  <si>
    <t>Trade &amp; other payables</t>
  </si>
  <si>
    <t>Capital &amp; Reserves</t>
  </si>
  <si>
    <t>Share capital</t>
  </si>
  <si>
    <t>Long Term &amp; Deferred Liabilities</t>
  </si>
  <si>
    <t>Deferred taxation</t>
  </si>
  <si>
    <t xml:space="preserve"> - Basic</t>
  </si>
  <si>
    <t>(Company No. 519103 -X)</t>
  </si>
  <si>
    <t>For The</t>
  </si>
  <si>
    <t>ENDED</t>
  </si>
  <si>
    <t>Adjustments for non-cash flow items:-</t>
  </si>
  <si>
    <t xml:space="preserve">   </t>
  </si>
  <si>
    <t>Depreciation of property, plant &amp; machinery</t>
  </si>
  <si>
    <t>Interest income</t>
  </si>
  <si>
    <t>Operating profit before working capital changes</t>
  </si>
  <si>
    <t>Changes in working capital</t>
  </si>
  <si>
    <t>Interest paid</t>
  </si>
  <si>
    <t>Interest received</t>
  </si>
  <si>
    <t>Purchase of property, plant and equipment</t>
  </si>
  <si>
    <t>CASH FLOWS FROM FINANCING ACTIVITIES</t>
  </si>
  <si>
    <t>Repayment of hire purchase payables</t>
  </si>
  <si>
    <t>Repayment of term loans</t>
  </si>
  <si>
    <t>Net Cash From Financing Activities</t>
  </si>
  <si>
    <t>CASH AND CASH EQUIVALENTS AT BEGINNING OF THE PERIOD</t>
  </si>
  <si>
    <t>CASH AND CASH EQUIVALENTS AT END OF THE PERIOD</t>
  </si>
  <si>
    <t>Proceeds from issuance of share capital</t>
  </si>
  <si>
    <t>NET INCREASE IN CASH AND CASH EQUIVALENTS</t>
  </si>
  <si>
    <t>31 MARCH 2004</t>
  </si>
  <si>
    <t>31/3/2004</t>
  </si>
  <si>
    <t>31 March 2004</t>
  </si>
  <si>
    <t>Balance as at 1 January 2004</t>
  </si>
  <si>
    <t>Net profit for the 3 months ended 31 March 2004</t>
  </si>
  <si>
    <t>FOR THE QUARTER ENDED 31 MARCH 2004</t>
  </si>
  <si>
    <t>N/A</t>
  </si>
  <si>
    <t>31/3/2003</t>
  </si>
  <si>
    <t>Note:</t>
  </si>
  <si>
    <t>Cash and Cash Equivalents at the end of the period</t>
  </si>
  <si>
    <t>Fixed deposits with licensed banks</t>
  </si>
  <si>
    <t>Bank overdraft</t>
  </si>
  <si>
    <t>RM '000</t>
  </si>
  <si>
    <t>Net Tangible Assets Per Share (RM)</t>
  </si>
  <si>
    <t>The unaudited Condensed Consolidated Income Statement should be read in conjunction with the Audited Financial</t>
  </si>
  <si>
    <t>Negative</t>
  </si>
  <si>
    <t>Goodwill</t>
  </si>
  <si>
    <t>Rights issue</t>
  </si>
  <si>
    <t>Public issue</t>
  </si>
  <si>
    <t>UNAUDITED CONDENSED CONSOLIDATED BALANCE SHEET</t>
  </si>
  <si>
    <t xml:space="preserve">UNAUDITED CONDENSED CONSOLIDATED INCOME STATEMENT FOR THE QUARTER ENDED  </t>
  </si>
  <si>
    <t>UNAUDITED CONDENSED CONSOLIDATED STATEMENT OF CHANGES IN EQUITY FOR THE QUARTER ENDED 31 MARCH 2004</t>
  </si>
  <si>
    <t>Short term borrowings</t>
  </si>
  <si>
    <t>Negative goodwill</t>
  </si>
  <si>
    <t>Retained profits</t>
  </si>
  <si>
    <t>Interest expense</t>
  </si>
  <si>
    <t>Drawdown from term loans</t>
  </si>
  <si>
    <t>Net increase of short term borrowings</t>
  </si>
  <si>
    <t xml:space="preserve">The unaudited Condensed Consolidated Statement of Changes In Equity should be read in conjunction with the Audited </t>
  </si>
  <si>
    <t xml:space="preserve">The unaudited Condensed Balance Sheet should be read in conjunction with the Audited Financial </t>
  </si>
  <si>
    <t>Fixed deposit with licensed banks</t>
  </si>
  <si>
    <t>Bank overdrafts</t>
  </si>
  <si>
    <t>Hire purchase payables</t>
  </si>
  <si>
    <t>Net current assets</t>
  </si>
  <si>
    <t>Earnings</t>
  </si>
  <si>
    <t>Listing expenses</t>
  </si>
  <si>
    <t>Increase in inventories</t>
  </si>
  <si>
    <t>Decrease trade &amp; other payables</t>
  </si>
  <si>
    <t>Net Cash For Operating Activities</t>
  </si>
  <si>
    <t>Cash For Operations</t>
  </si>
  <si>
    <t>CASH FLOWS FOR INVESTING ACTIVITIES</t>
  </si>
  <si>
    <t>UNAUDITED CONDENSED CONSOLIDATED CASH FLOW STATEMENTS</t>
  </si>
  <si>
    <t>Increase trade &amp; other receivables</t>
  </si>
  <si>
    <t>Income tax paid</t>
  </si>
  <si>
    <t>The Condensed Consolidated Cash Flow Statements should be read in conjunction with the Audited Financial</t>
  </si>
  <si>
    <t>Financial Statements for the financial year ended 31 December 2003</t>
  </si>
  <si>
    <t>Statements for the financial year ended 31 December 2003</t>
  </si>
  <si>
    <t>Provision for taxation</t>
  </si>
  <si>
    <t>CASH FLOWS FOR OPERATING ACTIVITIES</t>
  </si>
  <si>
    <t>Net Cash For Investing Activities</t>
  </si>
  <si>
    <t>31/12/03</t>
  </si>
  <si>
    <t>Term loans</t>
  </si>
  <si>
    <t>(AUDITED)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</si>
</sst>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174" fontId="1" fillId="0" borderId="0" xfId="15" applyNumberFormat="1" applyFont="1" applyFill="1" applyAlignment="1">
      <alignment/>
    </xf>
    <xf numFmtId="174" fontId="1" fillId="0" borderId="0" xfId="15" applyNumberFormat="1" applyFont="1" applyFill="1" applyAlignment="1">
      <alignment horizontal="left"/>
    </xf>
    <xf numFmtId="174" fontId="1" fillId="0" borderId="2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1" fillId="0" borderId="0" xfId="15" applyNumberFormat="1" applyFont="1" applyAlignment="1">
      <alignment/>
    </xf>
    <xf numFmtId="174" fontId="1" fillId="0" borderId="3" xfId="15" applyNumberFormat="1" applyFont="1" applyBorder="1" applyAlignment="1">
      <alignment/>
    </xf>
    <xf numFmtId="174" fontId="1" fillId="0" borderId="3" xfId="0" applyNumberFormat="1" applyFont="1" applyBorder="1" applyAlignment="1">
      <alignment/>
    </xf>
    <xf numFmtId="175" fontId="1" fillId="0" borderId="4" xfId="0" applyNumberFormat="1" applyFont="1" applyBorder="1" applyAlignment="1">
      <alignment/>
    </xf>
    <xf numFmtId="175" fontId="2" fillId="0" borderId="5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/>
    </xf>
    <xf numFmtId="174" fontId="1" fillId="0" borderId="4" xfId="0" applyNumberFormat="1" applyFont="1" applyBorder="1" applyAlignment="1">
      <alignment/>
    </xf>
    <xf numFmtId="174" fontId="2" fillId="0" borderId="5" xfId="0" applyNumberFormat="1" applyFont="1" applyBorder="1" applyAlignment="1">
      <alignment horizontal="center"/>
    </xf>
    <xf numFmtId="174" fontId="1" fillId="0" borderId="5" xfId="0" applyNumberFormat="1" applyFont="1" applyBorder="1" applyAlignment="1">
      <alignment horizontal="center"/>
    </xf>
    <xf numFmtId="174" fontId="1" fillId="0" borderId="5" xfId="0" applyNumberFormat="1" applyFont="1" applyBorder="1" applyAlignment="1">
      <alignment/>
    </xf>
    <xf numFmtId="174" fontId="1" fillId="0" borderId="5" xfId="15" applyNumberFormat="1" applyFont="1" applyBorder="1" applyAlignment="1">
      <alignment/>
    </xf>
    <xf numFmtId="174" fontId="1" fillId="0" borderId="6" xfId="15" applyNumberFormat="1" applyFont="1" applyBorder="1" applyAlignment="1">
      <alignment/>
    </xf>
    <xf numFmtId="174" fontId="1" fillId="0" borderId="6" xfId="0" applyNumberFormat="1" applyFont="1" applyBorder="1" applyAlignment="1">
      <alignment/>
    </xf>
    <xf numFmtId="174" fontId="1" fillId="0" borderId="7" xfId="15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41" fontId="2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41" fontId="2" fillId="0" borderId="0" xfId="15" applyNumberFormat="1" applyFont="1" applyAlignment="1" quotePrefix="1">
      <alignment/>
    </xf>
    <xf numFmtId="41" fontId="2" fillId="0" borderId="8" xfId="15" applyNumberFormat="1" applyFont="1" applyBorder="1" applyAlignment="1">
      <alignment/>
    </xf>
    <xf numFmtId="41" fontId="2" fillId="0" borderId="9" xfId="15" applyNumberFormat="1" applyFont="1" applyBorder="1" applyAlignment="1">
      <alignment horizontal="center"/>
    </xf>
    <xf numFmtId="41" fontId="1" fillId="0" borderId="8" xfId="15" applyNumberFormat="1" applyFont="1" applyBorder="1" applyAlignment="1">
      <alignment/>
    </xf>
    <xf numFmtId="41" fontId="2" fillId="0" borderId="8" xfId="15" applyNumberFormat="1" applyFont="1" applyBorder="1" applyAlignment="1">
      <alignment horizontal="center"/>
    </xf>
    <xf numFmtId="41" fontId="2" fillId="0" borderId="10" xfId="15" applyNumberFormat="1" applyFont="1" applyBorder="1" applyAlignment="1">
      <alignment horizontal="center"/>
    </xf>
    <xf numFmtId="41" fontId="2" fillId="0" borderId="11" xfId="15" applyNumberFormat="1" applyFont="1" applyBorder="1" applyAlignment="1">
      <alignment horizontal="center"/>
    </xf>
    <xf numFmtId="41" fontId="2" fillId="0" borderId="12" xfId="15" applyNumberFormat="1" applyFont="1" applyBorder="1" applyAlignment="1">
      <alignment horizontal="center"/>
    </xf>
    <xf numFmtId="41" fontId="2" fillId="0" borderId="13" xfId="15" applyNumberFormat="1" applyFont="1" applyBorder="1" applyAlignment="1">
      <alignment horizontal="center"/>
    </xf>
    <xf numFmtId="41" fontId="1" fillId="0" borderId="10" xfId="15" applyNumberFormat="1" applyFont="1" applyBorder="1" applyAlignment="1">
      <alignment/>
    </xf>
    <xf numFmtId="41" fontId="1" fillId="0" borderId="10" xfId="15" applyNumberFormat="1" applyFont="1" applyBorder="1" applyAlignment="1">
      <alignment horizontal="center"/>
    </xf>
    <xf numFmtId="41" fontId="1" fillId="0" borderId="11" xfId="15" applyNumberFormat="1" applyFont="1" applyBorder="1" applyAlignment="1">
      <alignment/>
    </xf>
    <xf numFmtId="41" fontId="1" fillId="0" borderId="12" xfId="15" applyNumberFormat="1" applyFont="1" applyBorder="1" applyAlignment="1">
      <alignment/>
    </xf>
    <xf numFmtId="177" fontId="1" fillId="0" borderId="0" xfId="15" applyNumberFormat="1" applyFont="1" applyAlignment="1">
      <alignment/>
    </xf>
    <xf numFmtId="177" fontId="1" fillId="0" borderId="8" xfId="15" applyNumberFormat="1" applyFont="1" applyBorder="1" applyAlignment="1">
      <alignment/>
    </xf>
    <xf numFmtId="177" fontId="1" fillId="0" borderId="10" xfId="15" applyNumberFormat="1" applyFont="1" applyBorder="1" applyAlignment="1">
      <alignment/>
    </xf>
    <xf numFmtId="177" fontId="1" fillId="0" borderId="0" xfId="15" applyNumberFormat="1" applyFont="1" applyAlignment="1" quotePrefix="1">
      <alignment/>
    </xf>
    <xf numFmtId="41" fontId="2" fillId="0" borderId="14" xfId="15" applyNumberFormat="1" applyFont="1" applyBorder="1" applyAlignment="1">
      <alignment horizontal="center"/>
    </xf>
    <xf numFmtId="41" fontId="2" fillId="0" borderId="15" xfId="15" applyNumberFormat="1" applyFont="1" applyBorder="1" applyAlignment="1">
      <alignment horizontal="center"/>
    </xf>
    <xf numFmtId="41" fontId="2" fillId="0" borderId="16" xfId="15" applyNumberFormat="1" applyFont="1" applyBorder="1" applyAlignment="1">
      <alignment horizontal="center"/>
    </xf>
    <xf numFmtId="41" fontId="2" fillId="0" borderId="17" xfId="15" applyNumberFormat="1" applyFont="1" applyBorder="1" applyAlignment="1">
      <alignment horizontal="center"/>
    </xf>
    <xf numFmtId="41" fontId="1" fillId="0" borderId="15" xfId="15" applyNumberFormat="1" applyFont="1" applyBorder="1" applyAlignment="1">
      <alignment/>
    </xf>
    <xf numFmtId="41" fontId="1" fillId="0" borderId="15" xfId="15" applyNumberFormat="1" applyFont="1" applyBorder="1" applyAlignment="1">
      <alignment horizontal="center"/>
    </xf>
    <xf numFmtId="177" fontId="1" fillId="0" borderId="15" xfId="15" applyNumberFormat="1" applyFont="1" applyBorder="1" applyAlignment="1">
      <alignment/>
    </xf>
    <xf numFmtId="41" fontId="1" fillId="0" borderId="16" xfId="15" applyNumberFormat="1" applyFont="1" applyBorder="1" applyAlignment="1">
      <alignment/>
    </xf>
    <xf numFmtId="174" fontId="1" fillId="0" borderId="0" xfId="15" applyNumberFormat="1" applyFont="1" applyFill="1" applyBorder="1" applyAlignment="1">
      <alignment/>
    </xf>
    <xf numFmtId="41" fontId="2" fillId="0" borderId="18" xfId="15" applyNumberFormat="1" applyFont="1" applyBorder="1" applyAlignment="1">
      <alignment horizontal="center"/>
    </xf>
    <xf numFmtId="174" fontId="1" fillId="0" borderId="6" xfId="15" applyNumberFormat="1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3" fontId="1" fillId="0" borderId="0" xfId="15" applyNumberFormat="1" applyFont="1" applyFill="1" applyAlignment="1">
      <alignment/>
    </xf>
    <xf numFmtId="41" fontId="1" fillId="0" borderId="2" xfId="15" applyNumberFormat="1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4" fontId="1" fillId="0" borderId="19" xfId="0" applyNumberFormat="1" applyFont="1" applyFill="1" applyBorder="1" applyAlignment="1">
      <alignment/>
    </xf>
    <xf numFmtId="177" fontId="1" fillId="0" borderId="8" xfId="15" applyNumberFormat="1" applyFont="1" applyBorder="1" applyAlignment="1">
      <alignment horizontal="center"/>
    </xf>
    <xf numFmtId="41" fontId="2" fillId="0" borderId="20" xfId="15" applyNumberFormat="1" applyFont="1" applyBorder="1" applyAlignment="1">
      <alignment horizontal="center"/>
    </xf>
    <xf numFmtId="41" fontId="2" fillId="0" borderId="21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C24" sqref="C24"/>
    </sheetView>
  </sheetViews>
  <sheetFormatPr defaultColWidth="9.140625" defaultRowHeight="12.75"/>
  <cols>
    <col min="1" max="4" width="12.7109375" style="13" customWidth="1"/>
    <col min="5" max="5" width="12.7109375" style="16" customWidth="1"/>
    <col min="6" max="6" width="1.7109375" style="16" customWidth="1"/>
    <col min="7" max="7" width="12.7109375" style="16" customWidth="1"/>
    <col min="8" max="8" width="1.7109375" style="16" customWidth="1"/>
    <col min="9" max="9" width="12.7109375" style="16" customWidth="1"/>
    <col min="10" max="10" width="1.7109375" style="16" customWidth="1"/>
    <col min="11" max="11" width="12.7109375" style="16" customWidth="1"/>
    <col min="12" max="12" width="1.7109375" style="16" customWidth="1"/>
    <col min="13" max="13" width="12.7109375" style="16" customWidth="1"/>
    <col min="14" max="16384" width="12.7109375" style="13" customWidth="1"/>
  </cols>
  <sheetData>
    <row r="1" ht="12.75">
      <c r="A1" s="12" t="s">
        <v>0</v>
      </c>
    </row>
    <row r="2" ht="12.75">
      <c r="A2" s="12" t="s">
        <v>1</v>
      </c>
    </row>
    <row r="4" ht="12.75">
      <c r="A4" s="12" t="s">
        <v>87</v>
      </c>
    </row>
    <row r="5" ht="12.75">
      <c r="A5" s="12" t="s">
        <v>2</v>
      </c>
    </row>
    <row r="8" spans="5:13" ht="12.75">
      <c r="E8" s="17" t="s">
        <v>24</v>
      </c>
      <c r="F8" s="18"/>
      <c r="G8" s="17" t="s">
        <v>26</v>
      </c>
      <c r="H8" s="18"/>
      <c r="I8" s="17" t="s">
        <v>28</v>
      </c>
      <c r="J8" s="18"/>
      <c r="K8" s="17" t="s">
        <v>81</v>
      </c>
      <c r="L8" s="18"/>
      <c r="M8" s="18"/>
    </row>
    <row r="9" spans="5:13" ht="12.75">
      <c r="E9" s="17" t="s">
        <v>25</v>
      </c>
      <c r="F9" s="18"/>
      <c r="G9" s="17" t="s">
        <v>27</v>
      </c>
      <c r="H9" s="18"/>
      <c r="I9" s="17" t="s">
        <v>100</v>
      </c>
      <c r="J9" s="18"/>
      <c r="K9" s="17" t="s">
        <v>82</v>
      </c>
      <c r="L9" s="18"/>
      <c r="M9" s="17" t="s">
        <v>29</v>
      </c>
    </row>
    <row r="10" spans="1:13" ht="12.75">
      <c r="A10" s="36" t="s">
        <v>68</v>
      </c>
      <c r="E10" s="17" t="s">
        <v>8</v>
      </c>
      <c r="F10" s="18"/>
      <c r="G10" s="17" t="s">
        <v>8</v>
      </c>
      <c r="H10" s="18"/>
      <c r="I10" s="17" t="s">
        <v>8</v>
      </c>
      <c r="J10" s="18"/>
      <c r="K10" s="17" t="s">
        <v>8</v>
      </c>
      <c r="L10" s="18"/>
      <c r="M10" s="17" t="s">
        <v>8</v>
      </c>
    </row>
    <row r="12" spans="1:13" ht="12.75">
      <c r="A12" s="13" t="s">
        <v>69</v>
      </c>
      <c r="E12" s="16">
        <v>22437</v>
      </c>
      <c r="G12" s="19">
        <v>2002</v>
      </c>
      <c r="I12" s="19">
        <v>788</v>
      </c>
      <c r="K12" s="19">
        <v>4011</v>
      </c>
      <c r="M12" s="19">
        <f>SUM(E12:K12)</f>
        <v>29238</v>
      </c>
    </row>
    <row r="13" ht="12.75">
      <c r="K13" s="19"/>
    </row>
    <row r="14" spans="1:13" ht="12.75">
      <c r="A14" s="13" t="s">
        <v>83</v>
      </c>
      <c r="E14" s="16">
        <v>16223</v>
      </c>
      <c r="G14" s="16">
        <v>0</v>
      </c>
      <c r="I14" s="16">
        <v>0</v>
      </c>
      <c r="K14" s="19">
        <v>0</v>
      </c>
      <c r="M14" s="19">
        <f>SUM(E14:K14)</f>
        <v>16223</v>
      </c>
    </row>
    <row r="15" spans="1:13" ht="12.75">
      <c r="A15" s="13" t="s">
        <v>84</v>
      </c>
      <c r="E15" s="19">
        <v>6340</v>
      </c>
      <c r="G15" s="19">
        <v>5072</v>
      </c>
      <c r="I15" s="19">
        <v>0</v>
      </c>
      <c r="K15" s="19">
        <v>0</v>
      </c>
      <c r="M15" s="19">
        <f>SUM(E15:K15)</f>
        <v>11412</v>
      </c>
    </row>
    <row r="16" spans="1:13" ht="12.75">
      <c r="A16" s="13" t="s">
        <v>101</v>
      </c>
      <c r="E16" s="19">
        <v>0</v>
      </c>
      <c r="G16" s="19">
        <v>-1912</v>
      </c>
      <c r="I16" s="19">
        <v>0</v>
      </c>
      <c r="K16" s="19">
        <v>0</v>
      </c>
      <c r="M16" s="19">
        <f>SUM(E16:K16)</f>
        <v>-1912</v>
      </c>
    </row>
    <row r="17" spans="1:13" ht="12.75">
      <c r="A17" s="13" t="s">
        <v>70</v>
      </c>
      <c r="E17" s="19">
        <v>0</v>
      </c>
      <c r="F17" s="19"/>
      <c r="G17" s="19">
        <v>0</v>
      </c>
      <c r="H17" s="19"/>
      <c r="I17" s="19">
        <v>2644</v>
      </c>
      <c r="J17" s="19"/>
      <c r="K17" s="19">
        <v>0</v>
      </c>
      <c r="M17" s="19">
        <f>SUM(E17:K17)</f>
        <v>2644</v>
      </c>
    </row>
    <row r="19" spans="5:13" ht="13.5" thickBot="1">
      <c r="E19" s="20">
        <f>SUM(E12:E17)</f>
        <v>45000</v>
      </c>
      <c r="F19" s="21"/>
      <c r="G19" s="20">
        <f>SUM(G12:G17)</f>
        <v>5162</v>
      </c>
      <c r="H19" s="21"/>
      <c r="I19" s="20">
        <f>SUM(I12:I17)</f>
        <v>3432</v>
      </c>
      <c r="J19" s="21"/>
      <c r="K19" s="20">
        <f>SUM(K12:K17)</f>
        <v>4011</v>
      </c>
      <c r="L19" s="21"/>
      <c r="M19" s="20">
        <f>SUM(M12:M17)</f>
        <v>57605</v>
      </c>
    </row>
    <row r="20" ht="13.5" thickTop="1"/>
    <row r="21" spans="1:13" ht="12.75">
      <c r="A21" s="12" t="s">
        <v>94</v>
      </c>
      <c r="M21" s="16" t="s">
        <v>31</v>
      </c>
    </row>
    <row r="22" ht="12.75">
      <c r="A22" s="12" t="s">
        <v>111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1">
      <selection activeCell="C16" sqref="C16"/>
    </sheetView>
  </sheetViews>
  <sheetFormatPr defaultColWidth="9.140625" defaultRowHeight="12.75"/>
  <cols>
    <col min="1" max="3" width="8.7109375" style="38" customWidth="1"/>
    <col min="4" max="4" width="12.7109375" style="38" customWidth="1"/>
    <col min="5" max="5" width="18.28125" style="38" customWidth="1"/>
    <col min="6" max="6" width="12.7109375" style="38" customWidth="1"/>
    <col min="7" max="7" width="18.28125" style="38" customWidth="1"/>
    <col min="8" max="16384" width="9.140625" style="38" customWidth="1"/>
  </cols>
  <sheetData>
    <row r="1" ht="12.75">
      <c r="A1" s="37" t="s">
        <v>0</v>
      </c>
    </row>
    <row r="2" ht="12.75">
      <c r="A2" s="37" t="s">
        <v>1</v>
      </c>
    </row>
    <row r="4" ht="12.75">
      <c r="A4" s="37" t="s">
        <v>86</v>
      </c>
    </row>
    <row r="5" ht="12.75">
      <c r="A5" s="39" t="s">
        <v>66</v>
      </c>
    </row>
    <row r="6" ht="12.75">
      <c r="A6" s="37" t="s">
        <v>2</v>
      </c>
    </row>
    <row r="7" ht="13.5" thickBot="1">
      <c r="A7" s="37"/>
    </row>
    <row r="8" spans="4:7" ht="12.75">
      <c r="D8" s="76" t="s">
        <v>3</v>
      </c>
      <c r="E8" s="77"/>
      <c r="F8" s="76" t="s">
        <v>9</v>
      </c>
      <c r="G8" s="78"/>
    </row>
    <row r="9" spans="4:7" ht="12.75">
      <c r="D9" s="40"/>
      <c r="E9" s="41" t="s">
        <v>6</v>
      </c>
      <c r="F9" s="42"/>
      <c r="G9" s="56" t="s">
        <v>6</v>
      </c>
    </row>
    <row r="10" spans="4:7" ht="12.75">
      <c r="D10" s="43" t="s">
        <v>4</v>
      </c>
      <c r="E10" s="44" t="s">
        <v>7</v>
      </c>
      <c r="F10" s="43" t="s">
        <v>4</v>
      </c>
      <c r="G10" s="57" t="s">
        <v>7</v>
      </c>
    </row>
    <row r="11" spans="4:7" ht="12.75">
      <c r="D11" s="43" t="s">
        <v>5</v>
      </c>
      <c r="E11" s="44" t="s">
        <v>5</v>
      </c>
      <c r="F11" s="43" t="s">
        <v>10</v>
      </c>
      <c r="G11" s="57" t="s">
        <v>11</v>
      </c>
    </row>
    <row r="12" spans="4:7" ht="13.5" thickBot="1">
      <c r="D12" s="45" t="s">
        <v>67</v>
      </c>
      <c r="E12" s="46" t="s">
        <v>73</v>
      </c>
      <c r="F12" s="45" t="s">
        <v>67</v>
      </c>
      <c r="G12" s="58" t="s">
        <v>73</v>
      </c>
    </row>
    <row r="13" spans="4:7" ht="12.75">
      <c r="D13" s="43" t="s">
        <v>8</v>
      </c>
      <c r="E13" s="47" t="s">
        <v>8</v>
      </c>
      <c r="F13" s="65" t="s">
        <v>8</v>
      </c>
      <c r="G13" s="59" t="s">
        <v>8</v>
      </c>
    </row>
    <row r="14" spans="4:7" ht="12.75">
      <c r="D14" s="42"/>
      <c r="E14" s="48"/>
      <c r="F14" s="42"/>
      <c r="G14" s="60"/>
    </row>
    <row r="15" spans="1:7" ht="12.75">
      <c r="A15" s="38" t="s">
        <v>12</v>
      </c>
      <c r="D15" s="42">
        <v>25819</v>
      </c>
      <c r="E15" s="49" t="s">
        <v>72</v>
      </c>
      <c r="F15" s="42">
        <v>25819</v>
      </c>
      <c r="G15" s="61" t="s">
        <v>72</v>
      </c>
    </row>
    <row r="16" spans="4:7" ht="12.75">
      <c r="D16" s="42"/>
      <c r="E16" s="48"/>
      <c r="F16" s="42"/>
      <c r="G16" s="60"/>
    </row>
    <row r="17" spans="1:7" ht="12.75">
      <c r="A17" s="38" t="s">
        <v>13</v>
      </c>
      <c r="D17" s="42">
        <v>-20361</v>
      </c>
      <c r="E17" s="49" t="s">
        <v>72</v>
      </c>
      <c r="F17" s="42">
        <v>-20361</v>
      </c>
      <c r="G17" s="61" t="s">
        <v>72</v>
      </c>
    </row>
    <row r="18" spans="4:7" ht="12.75">
      <c r="D18" s="42"/>
      <c r="E18" s="48"/>
      <c r="F18" s="42"/>
      <c r="G18" s="60"/>
    </row>
    <row r="19" spans="1:7" ht="12.75">
      <c r="A19" s="38" t="s">
        <v>14</v>
      </c>
      <c r="D19" s="42">
        <v>36</v>
      </c>
      <c r="E19" s="49" t="s">
        <v>72</v>
      </c>
      <c r="F19" s="42">
        <v>36</v>
      </c>
      <c r="G19" s="61" t="s">
        <v>72</v>
      </c>
    </row>
    <row r="20" spans="4:7" ht="12.75">
      <c r="D20" s="42"/>
      <c r="E20" s="48"/>
      <c r="F20" s="42"/>
      <c r="G20" s="60"/>
    </row>
    <row r="21" spans="1:7" ht="12.75">
      <c r="A21" s="38" t="s">
        <v>15</v>
      </c>
      <c r="D21" s="42">
        <v>3858</v>
      </c>
      <c r="E21" s="49" t="s">
        <v>72</v>
      </c>
      <c r="F21" s="42">
        <v>3858</v>
      </c>
      <c r="G21" s="61" t="s">
        <v>72</v>
      </c>
    </row>
    <row r="22" spans="4:7" ht="12.75">
      <c r="D22" s="42"/>
      <c r="E22" s="48"/>
      <c r="F22" s="42"/>
      <c r="G22" s="60"/>
    </row>
    <row r="23" spans="1:7" ht="12.75">
      <c r="A23" s="38" t="s">
        <v>16</v>
      </c>
      <c r="D23" s="42">
        <v>-264</v>
      </c>
      <c r="E23" s="49" t="s">
        <v>72</v>
      </c>
      <c r="F23" s="42">
        <v>-264</v>
      </c>
      <c r="G23" s="61" t="s">
        <v>72</v>
      </c>
    </row>
    <row r="24" spans="4:7" ht="12.75">
      <c r="D24" s="42"/>
      <c r="E24" s="48"/>
      <c r="F24" s="42"/>
      <c r="G24" s="60"/>
    </row>
    <row r="25" spans="1:7" ht="12.75">
      <c r="A25" s="38" t="s">
        <v>17</v>
      </c>
      <c r="D25" s="42">
        <v>3594</v>
      </c>
      <c r="E25" s="49" t="s">
        <v>72</v>
      </c>
      <c r="F25" s="42">
        <v>3594</v>
      </c>
      <c r="G25" s="61" t="s">
        <v>72</v>
      </c>
    </row>
    <row r="26" spans="4:7" ht="12.75">
      <c r="D26" s="42"/>
      <c r="E26" s="48"/>
      <c r="F26" s="42"/>
      <c r="G26" s="60"/>
    </row>
    <row r="27" spans="1:7" ht="12.75">
      <c r="A27" s="38" t="s">
        <v>18</v>
      </c>
      <c r="D27" s="42">
        <v>-950</v>
      </c>
      <c r="E27" s="49" t="s">
        <v>72</v>
      </c>
      <c r="F27" s="42">
        <v>-950</v>
      </c>
      <c r="G27" s="61" t="s">
        <v>72</v>
      </c>
    </row>
    <row r="28" spans="4:7" ht="12.75">
      <c r="D28" s="42"/>
      <c r="E28" s="48"/>
      <c r="F28" s="42"/>
      <c r="G28" s="60"/>
    </row>
    <row r="29" spans="1:7" ht="12.75">
      <c r="A29" s="38" t="s">
        <v>19</v>
      </c>
      <c r="D29" s="42">
        <v>2644</v>
      </c>
      <c r="E29" s="49" t="s">
        <v>72</v>
      </c>
      <c r="F29" s="42">
        <v>2644</v>
      </c>
      <c r="G29" s="61" t="s">
        <v>72</v>
      </c>
    </row>
    <row r="30" spans="4:7" ht="12.75">
      <c r="D30" s="42"/>
      <c r="E30" s="48"/>
      <c r="F30" s="42"/>
      <c r="G30" s="60"/>
    </row>
    <row r="31" spans="1:7" ht="12.75">
      <c r="A31" s="38" t="s">
        <v>20</v>
      </c>
      <c r="D31" s="42">
        <v>0</v>
      </c>
      <c r="E31" s="49">
        <v>0</v>
      </c>
      <c r="F31" s="42">
        <v>0</v>
      </c>
      <c r="G31" s="61">
        <v>0</v>
      </c>
    </row>
    <row r="32" spans="4:7" ht="12.75">
      <c r="D32" s="42"/>
      <c r="E32" s="48"/>
      <c r="F32" s="42"/>
      <c r="G32" s="60"/>
    </row>
    <row r="33" spans="1:7" ht="12.75">
      <c r="A33" s="38" t="s">
        <v>21</v>
      </c>
      <c r="D33" s="42">
        <v>2644</v>
      </c>
      <c r="E33" s="49" t="s">
        <v>72</v>
      </c>
      <c r="F33" s="42">
        <v>2644</v>
      </c>
      <c r="G33" s="61" t="s">
        <v>72</v>
      </c>
    </row>
    <row r="34" spans="4:7" ht="12.75">
      <c r="D34" s="42"/>
      <c r="E34" s="48"/>
      <c r="F34" s="42"/>
      <c r="G34" s="60"/>
    </row>
    <row r="35" spans="1:7" s="52" customFormat="1" ht="12.75">
      <c r="A35" s="52" t="s">
        <v>22</v>
      </c>
      <c r="D35" s="53"/>
      <c r="E35" s="54"/>
      <c r="F35" s="53"/>
      <c r="G35" s="62"/>
    </row>
    <row r="36" spans="1:7" s="52" customFormat="1" ht="12.75">
      <c r="A36" s="55" t="s">
        <v>45</v>
      </c>
      <c r="D36" s="53">
        <v>3.21</v>
      </c>
      <c r="E36" s="49" t="s">
        <v>72</v>
      </c>
      <c r="F36" s="53">
        <v>3.21</v>
      </c>
      <c r="G36" s="61" t="s">
        <v>72</v>
      </c>
    </row>
    <row r="37" spans="4:7" s="52" customFormat="1" ht="12.75">
      <c r="D37" s="53"/>
      <c r="E37" s="54"/>
      <c r="F37" s="53"/>
      <c r="G37" s="62"/>
    </row>
    <row r="38" spans="1:7" s="52" customFormat="1" ht="12.75">
      <c r="A38" s="55" t="s">
        <v>23</v>
      </c>
      <c r="D38" s="75" t="s">
        <v>72</v>
      </c>
      <c r="E38" s="49" t="s">
        <v>72</v>
      </c>
      <c r="F38" s="75" t="s">
        <v>72</v>
      </c>
      <c r="G38" s="61" t="s">
        <v>72</v>
      </c>
    </row>
    <row r="39" spans="4:7" ht="12.75">
      <c r="D39" s="42"/>
      <c r="E39" s="48"/>
      <c r="F39" s="42"/>
      <c r="G39" s="60"/>
    </row>
    <row r="40" spans="4:7" ht="13.5" thickBot="1">
      <c r="D40" s="50"/>
      <c r="E40" s="51"/>
      <c r="F40" s="50"/>
      <c r="G40" s="63"/>
    </row>
    <row r="42" ht="12.75">
      <c r="A42" s="37" t="s">
        <v>80</v>
      </c>
    </row>
    <row r="43" ht="12.75">
      <c r="A43" s="37" t="s">
        <v>112</v>
      </c>
    </row>
    <row r="44" ht="12.75">
      <c r="A44" s="37"/>
    </row>
  </sheetData>
  <mergeCells count="2">
    <mergeCell ref="D8:E8"/>
    <mergeCell ref="F8:G8"/>
  </mergeCells>
  <printOptions/>
  <pageMargins left="0.75" right="0.75" top="1" bottom="1" header="0.5" footer="0.5"/>
  <pageSetup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H51" sqref="H51"/>
    </sheetView>
  </sheetViews>
  <sheetFormatPr defaultColWidth="9.140625" defaultRowHeight="12.75"/>
  <cols>
    <col min="1" max="6" width="9.140625" style="14" customWidth="1"/>
    <col min="7" max="7" width="14.7109375" style="14" customWidth="1"/>
    <col min="8" max="8" width="13.7109375" style="16" customWidth="1"/>
    <col min="9" max="16384" width="9.140625" style="14" customWidth="1"/>
  </cols>
  <sheetData>
    <row r="1" ht="12.75">
      <c r="A1" s="15" t="s">
        <v>0</v>
      </c>
    </row>
    <row r="2" ht="12.75">
      <c r="A2" s="15" t="s">
        <v>1</v>
      </c>
    </row>
    <row r="4" ht="12.75">
      <c r="A4" s="15" t="s">
        <v>85</v>
      </c>
    </row>
    <row r="5" ht="13.5" thickBot="1">
      <c r="A5" s="15" t="s">
        <v>2</v>
      </c>
    </row>
    <row r="6" spans="7:8" ht="12.75">
      <c r="G6" s="22"/>
      <c r="H6" s="26"/>
    </row>
    <row r="7" spans="7:8" ht="12.75">
      <c r="G7" s="23" t="s">
        <v>32</v>
      </c>
      <c r="H7" s="27" t="s">
        <v>118</v>
      </c>
    </row>
    <row r="8" spans="7:8" ht="13.5" thickBot="1">
      <c r="G8" s="2" t="s">
        <v>67</v>
      </c>
      <c r="H8" s="2" t="s">
        <v>116</v>
      </c>
    </row>
    <row r="9" spans="7:8" ht="12.75">
      <c r="G9" s="24" t="s">
        <v>8</v>
      </c>
      <c r="H9" s="28" t="s">
        <v>8</v>
      </c>
    </row>
    <row r="10" spans="7:8" ht="12.75">
      <c r="G10" s="25"/>
      <c r="H10" s="29"/>
    </row>
    <row r="11" spans="1:8" ht="12.75">
      <c r="A11" s="15" t="s">
        <v>33</v>
      </c>
      <c r="G11" s="25"/>
      <c r="H11" s="30"/>
    </row>
    <row r="12" spans="1:8" ht="12.75">
      <c r="A12" s="14" t="s">
        <v>34</v>
      </c>
      <c r="G12" s="31">
        <v>31489</v>
      </c>
      <c r="H12" s="66">
        <v>29074</v>
      </c>
    </row>
    <row r="13" spans="7:8" ht="12.75">
      <c r="G13" s="30"/>
      <c r="H13" s="29"/>
    </row>
    <row r="14" spans="1:8" ht="12.75">
      <c r="A14" s="15" t="s">
        <v>35</v>
      </c>
      <c r="G14" s="30"/>
      <c r="H14" s="29"/>
    </row>
    <row r="15" spans="1:8" ht="12.75">
      <c r="A15" s="14" t="s">
        <v>36</v>
      </c>
      <c r="G15" s="30">
        <v>11810</v>
      </c>
      <c r="H15" s="28">
        <v>11357</v>
      </c>
    </row>
    <row r="16" spans="1:8" ht="12.75">
      <c r="A16" s="14" t="s">
        <v>37</v>
      </c>
      <c r="G16" s="30">
        <f>23354+2786-1224-9-670-9</f>
        <v>24228</v>
      </c>
      <c r="H16" s="28">
        <f>12201+1856</f>
        <v>14057</v>
      </c>
    </row>
    <row r="17" spans="1:8" ht="12.75">
      <c r="A17" s="14" t="s">
        <v>96</v>
      </c>
      <c r="G17" s="30">
        <v>338</v>
      </c>
      <c r="H17" s="28">
        <v>440</v>
      </c>
    </row>
    <row r="18" spans="1:8" ht="12.75">
      <c r="A18" s="14" t="s">
        <v>38</v>
      </c>
      <c r="G18" s="31">
        <v>17036</v>
      </c>
      <c r="H18" s="67">
        <v>3458</v>
      </c>
    </row>
    <row r="19" spans="7:8" ht="12.75">
      <c r="G19" s="30">
        <f>SUM(G15:G18)</f>
        <v>53412</v>
      </c>
      <c r="H19" s="30">
        <f>SUM(H15:H18)</f>
        <v>29312</v>
      </c>
    </row>
    <row r="20" spans="7:8" ht="12.75">
      <c r="G20" s="30"/>
      <c r="H20" s="29"/>
    </row>
    <row r="21" spans="1:8" ht="12.75">
      <c r="A21" s="15" t="s">
        <v>39</v>
      </c>
      <c r="G21" s="30"/>
      <c r="H21" s="29"/>
    </row>
    <row r="22" spans="1:8" ht="12.75">
      <c r="A22" s="14" t="s">
        <v>40</v>
      </c>
      <c r="G22" s="30">
        <f>3546+1440+31</f>
        <v>5017</v>
      </c>
      <c r="H22" s="28">
        <f>3368+3286</f>
        <v>6654</v>
      </c>
    </row>
    <row r="23" spans="1:8" ht="12.75">
      <c r="A23" s="14" t="s">
        <v>113</v>
      </c>
      <c r="G23" s="30">
        <f>1356-1037</f>
        <v>319</v>
      </c>
      <c r="H23" s="28">
        <v>261</v>
      </c>
    </row>
    <row r="24" spans="1:8" ht="12.75">
      <c r="A24" s="14" t="s">
        <v>98</v>
      </c>
      <c r="G24" s="30">
        <v>706</v>
      </c>
      <c r="H24" s="28">
        <v>861</v>
      </c>
    </row>
    <row r="25" spans="1:8" ht="12.75">
      <c r="A25" s="14" t="s">
        <v>88</v>
      </c>
      <c r="G25" s="30">
        <f>7509+11532</f>
        <v>19041</v>
      </c>
      <c r="H25" s="28">
        <v>10971</v>
      </c>
    </row>
    <row r="26" spans="1:8" ht="12.75">
      <c r="A26" s="14" t="s">
        <v>97</v>
      </c>
      <c r="G26" s="31">
        <f>207</f>
        <v>207</v>
      </c>
      <c r="H26" s="67">
        <v>2095</v>
      </c>
    </row>
    <row r="27" spans="7:8" ht="12.75">
      <c r="G27" s="30">
        <f>SUM(G22:G26)</f>
        <v>25290</v>
      </c>
      <c r="H27" s="30">
        <f>SUM(H22:H26)</f>
        <v>20842</v>
      </c>
    </row>
    <row r="28" spans="7:8" ht="12.75">
      <c r="G28" s="30"/>
      <c r="H28" s="29"/>
    </row>
    <row r="29" spans="1:8" ht="12.75">
      <c r="A29" s="15" t="s">
        <v>99</v>
      </c>
      <c r="G29" s="30">
        <f>G19-G27</f>
        <v>28122</v>
      </c>
      <c r="H29" s="30">
        <f>H19-H27</f>
        <v>8470</v>
      </c>
    </row>
    <row r="30" spans="7:8" ht="12.75">
      <c r="G30" s="30"/>
      <c r="H30" s="32"/>
    </row>
    <row r="31" spans="7:8" ht="13.5" thickBot="1">
      <c r="G31" s="33">
        <f>G12+G29</f>
        <v>59611</v>
      </c>
      <c r="H31" s="33">
        <f>H12+H29</f>
        <v>37544</v>
      </c>
    </row>
    <row r="32" spans="7:8" ht="13.5" thickTop="1">
      <c r="G32" s="30"/>
      <c r="H32" s="29"/>
    </row>
    <row r="33" spans="7:8" ht="12.75">
      <c r="G33" s="30"/>
      <c r="H33" s="29"/>
    </row>
    <row r="34" spans="1:8" ht="12.75">
      <c r="A34" s="15" t="s">
        <v>41</v>
      </c>
      <c r="G34" s="30"/>
      <c r="H34" s="29"/>
    </row>
    <row r="35" spans="1:8" ht="12.75">
      <c r="A35" s="14" t="s">
        <v>42</v>
      </c>
      <c r="G35" s="30">
        <v>45000</v>
      </c>
      <c r="H35" s="28">
        <v>22437</v>
      </c>
    </row>
    <row r="36" spans="1:8" ht="12.75">
      <c r="A36" s="14" t="s">
        <v>30</v>
      </c>
      <c r="G36" s="30">
        <f>7074-1224-9-670-9</f>
        <v>5162</v>
      </c>
      <c r="H36" s="28">
        <v>2002</v>
      </c>
    </row>
    <row r="37" spans="1:8" ht="12.75">
      <c r="A37" s="14" t="s">
        <v>89</v>
      </c>
      <c r="G37" s="30">
        <v>4011</v>
      </c>
      <c r="H37" s="28">
        <v>4011</v>
      </c>
    </row>
    <row r="38" spans="1:8" ht="12.75">
      <c r="A38" s="14" t="s">
        <v>90</v>
      </c>
      <c r="G38" s="31">
        <v>3432</v>
      </c>
      <c r="H38" s="67">
        <v>788</v>
      </c>
    </row>
    <row r="39" spans="7:8" ht="12.75">
      <c r="G39" s="30">
        <f>SUM(G35:G38)</f>
        <v>57605</v>
      </c>
      <c r="H39" s="30">
        <f>SUM(H35:H38)</f>
        <v>29238</v>
      </c>
    </row>
    <row r="40" spans="7:8" ht="12.75">
      <c r="G40" s="30"/>
      <c r="H40" s="29"/>
    </row>
    <row r="41" spans="1:8" ht="12.75">
      <c r="A41" s="15" t="s">
        <v>43</v>
      </c>
      <c r="G41" s="30"/>
      <c r="H41" s="29"/>
    </row>
    <row r="42" spans="1:8" ht="12.75">
      <c r="A42" s="14" t="s">
        <v>98</v>
      </c>
      <c r="G42" s="30">
        <v>526</v>
      </c>
      <c r="H42" s="28">
        <v>497</v>
      </c>
    </row>
    <row r="43" spans="1:8" ht="12.75">
      <c r="A43" s="14" t="s">
        <v>117</v>
      </c>
      <c r="G43" s="30">
        <v>0</v>
      </c>
      <c r="H43" s="28">
        <v>6397</v>
      </c>
    </row>
    <row r="44" spans="1:8" ht="12.75">
      <c r="A44" s="14" t="s">
        <v>44</v>
      </c>
      <c r="G44" s="31">
        <f>1330+150</f>
        <v>1480</v>
      </c>
      <c r="H44" s="67">
        <v>1412</v>
      </c>
    </row>
    <row r="45" spans="7:8" ht="12.75">
      <c r="G45" s="29">
        <f>SUM(G42:G44)</f>
        <v>2006</v>
      </c>
      <c r="H45" s="29">
        <f>SUM(H42:H44)</f>
        <v>8306</v>
      </c>
    </row>
    <row r="46" spans="7:8" ht="12.75">
      <c r="G46" s="29"/>
      <c r="H46" s="32"/>
    </row>
    <row r="47" spans="7:8" ht="13.5" thickBot="1">
      <c r="G47" s="34">
        <f>G39+G45</f>
        <v>59611</v>
      </c>
      <c r="H47" s="34">
        <f>H39+H45</f>
        <v>37544</v>
      </c>
    </row>
    <row r="48" spans="7:8" ht="14.25" thickBot="1" thickTop="1">
      <c r="G48" s="35"/>
      <c r="H48" s="35"/>
    </row>
    <row r="50" spans="1:8" ht="12.75">
      <c r="A50" s="14" t="s">
        <v>79</v>
      </c>
      <c r="G50" s="13">
        <f>ROUND(G39/90000,2)</f>
        <v>0.64</v>
      </c>
      <c r="H50" s="13">
        <f>ROUND(H39/44874,2)</f>
        <v>0.65</v>
      </c>
    </row>
    <row r="52" ht="12.75">
      <c r="A52" s="15" t="s">
        <v>95</v>
      </c>
    </row>
    <row r="53" ht="12.75">
      <c r="A53" s="15" t="s">
        <v>112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1">
      <selection activeCell="D49" sqref="D49"/>
    </sheetView>
  </sheetViews>
  <sheetFormatPr defaultColWidth="9.140625" defaultRowHeight="12.75"/>
  <cols>
    <col min="1" max="1" width="4.28125" style="4" customWidth="1"/>
    <col min="2" max="7" width="12.7109375" style="4" customWidth="1"/>
    <col min="8" max="8" width="4.7109375" style="4" customWidth="1"/>
    <col min="9" max="9" width="12.7109375" style="4" customWidth="1"/>
    <col min="10" max="16384" width="9.140625" style="1" customWidth="1"/>
  </cols>
  <sheetData>
    <row r="1" ht="12.75">
      <c r="A1" s="3" t="s">
        <v>0</v>
      </c>
    </row>
    <row r="2" ht="12.75">
      <c r="A2" s="3" t="s">
        <v>46</v>
      </c>
    </row>
    <row r="4" ht="12.75">
      <c r="A4" s="3" t="s">
        <v>107</v>
      </c>
    </row>
    <row r="5" ht="12.75">
      <c r="A5" s="3" t="s">
        <v>71</v>
      </c>
    </row>
    <row r="6" spans="1:9" ht="12.75">
      <c r="A6" s="3" t="s">
        <v>2</v>
      </c>
      <c r="I6" s="5" t="s">
        <v>47</v>
      </c>
    </row>
    <row r="7" spans="7:9" ht="12.75">
      <c r="G7" s="6"/>
      <c r="H7" s="6"/>
      <c r="I7" s="5" t="s">
        <v>5</v>
      </c>
    </row>
    <row r="8" spans="7:9" ht="12.75">
      <c r="G8" s="6"/>
      <c r="H8" s="6"/>
      <c r="I8" s="5" t="s">
        <v>48</v>
      </c>
    </row>
    <row r="9" spans="7:9" ht="12.75">
      <c r="G9" s="6"/>
      <c r="H9" s="6"/>
      <c r="I9" s="7" t="s">
        <v>67</v>
      </c>
    </row>
    <row r="10" spans="7:9" ht="12.75">
      <c r="G10" s="6"/>
      <c r="H10" s="6"/>
      <c r="I10" s="7" t="s">
        <v>8</v>
      </c>
    </row>
    <row r="11" spans="1:8" ht="12.75">
      <c r="A11" s="3" t="s">
        <v>114</v>
      </c>
      <c r="G11" s="6"/>
      <c r="H11" s="6"/>
    </row>
    <row r="12" spans="7:8" ht="12.75">
      <c r="G12" s="6"/>
      <c r="H12" s="6"/>
    </row>
    <row r="13" spans="1:9" ht="12.75">
      <c r="A13" s="3" t="s">
        <v>17</v>
      </c>
      <c r="G13" s="6"/>
      <c r="H13" s="6"/>
      <c r="I13" s="8">
        <f>1941+488+1164+1</f>
        <v>3594</v>
      </c>
    </row>
    <row r="14" ht="12.75">
      <c r="I14" s="9"/>
    </row>
    <row r="15" spans="1:9" ht="12.75">
      <c r="A15" s="4" t="s">
        <v>49</v>
      </c>
      <c r="I15" s="8"/>
    </row>
    <row r="16" spans="1:9" ht="12.75">
      <c r="A16" s="4" t="s">
        <v>50</v>
      </c>
      <c r="B16" s="4" t="s">
        <v>51</v>
      </c>
      <c r="I16" s="8">
        <f>230+363+42-1</f>
        <v>634</v>
      </c>
    </row>
    <row r="17" spans="2:9" ht="12.75">
      <c r="B17" s="4" t="s">
        <v>91</v>
      </c>
      <c r="I17" s="8">
        <f>2+58+92</f>
        <v>152</v>
      </c>
    </row>
    <row r="18" spans="2:9" ht="12.75">
      <c r="B18" s="4" t="s">
        <v>52</v>
      </c>
      <c r="I18" s="10">
        <v>-31</v>
      </c>
    </row>
    <row r="19" ht="6" customHeight="1">
      <c r="I19" s="64"/>
    </row>
    <row r="20" spans="1:9" ht="12.75">
      <c r="A20" s="3" t="s">
        <v>53</v>
      </c>
      <c r="I20" s="8">
        <f>SUM(I13:I18)</f>
        <v>4349</v>
      </c>
    </row>
    <row r="21" ht="12.75">
      <c r="I21" s="8"/>
    </row>
    <row r="22" spans="1:9" ht="12.75">
      <c r="A22" s="3" t="s">
        <v>54</v>
      </c>
      <c r="I22" s="8"/>
    </row>
    <row r="23" spans="1:9" ht="12.75">
      <c r="A23" s="4" t="s">
        <v>102</v>
      </c>
      <c r="F23" s="4" t="s">
        <v>31</v>
      </c>
      <c r="I23" s="8">
        <f>-1087+78+556</f>
        <v>-453</v>
      </c>
    </row>
    <row r="24" spans="1:9" ht="12.75">
      <c r="A24" s="4" t="s">
        <v>108</v>
      </c>
      <c r="F24" s="4" t="s">
        <v>31</v>
      </c>
      <c r="I24" s="8">
        <f>-2458-280-8345-26-347+38-661-4+1912</f>
        <v>-10171</v>
      </c>
    </row>
    <row r="25" spans="1:9" ht="12.75">
      <c r="A25" s="4" t="s">
        <v>103</v>
      </c>
      <c r="F25" s="4" t="s">
        <v>31</v>
      </c>
      <c r="I25" s="10">
        <f>809+133-379+14-252-24-1938</f>
        <v>-1637</v>
      </c>
    </row>
    <row r="26" ht="6" customHeight="1">
      <c r="I26" s="64"/>
    </row>
    <row r="27" spans="1:9" ht="12.75">
      <c r="A27" s="3" t="s">
        <v>105</v>
      </c>
      <c r="F27" s="4" t="s">
        <v>31</v>
      </c>
      <c r="I27" s="8">
        <f>SUM(I20:I25)</f>
        <v>-7912</v>
      </c>
    </row>
    <row r="28" ht="12.75">
      <c r="I28" s="8"/>
    </row>
    <row r="29" spans="1:9" ht="12.75">
      <c r="A29" s="4" t="s">
        <v>55</v>
      </c>
      <c r="I29" s="8">
        <f>-I17</f>
        <v>-152</v>
      </c>
    </row>
    <row r="30" spans="1:9" ht="12.75">
      <c r="A30" s="4" t="s">
        <v>109</v>
      </c>
      <c r="I30" s="10">
        <f>-351-376-97</f>
        <v>-824</v>
      </c>
    </row>
    <row r="31" ht="6" customHeight="1">
      <c r="I31" s="64"/>
    </row>
    <row r="32" spans="1:9" ht="12.75">
      <c r="A32" s="3" t="s">
        <v>104</v>
      </c>
      <c r="I32" s="8">
        <f>SUM(I27:I30)</f>
        <v>-8888</v>
      </c>
    </row>
    <row r="33" ht="12.75">
      <c r="I33" s="8"/>
    </row>
    <row r="34" spans="1:9" ht="12.75">
      <c r="A34" s="3" t="s">
        <v>106</v>
      </c>
      <c r="I34" s="8"/>
    </row>
    <row r="35" spans="1:9" ht="12.75">
      <c r="A35" s="4" t="s">
        <v>56</v>
      </c>
      <c r="I35" s="64">
        <f>-I18</f>
        <v>31</v>
      </c>
    </row>
    <row r="36" spans="1:9" ht="12.75">
      <c r="A36" s="4" t="s">
        <v>57</v>
      </c>
      <c r="I36" s="10">
        <f>-86-3243+286-7+198</f>
        <v>-2852</v>
      </c>
    </row>
    <row r="37" ht="6" customHeight="1">
      <c r="I37" s="64"/>
    </row>
    <row r="38" spans="1:9" ht="12.75">
      <c r="A38" s="3" t="s">
        <v>115</v>
      </c>
      <c r="I38" s="8">
        <f>SUM(I35:I36)</f>
        <v>-2821</v>
      </c>
    </row>
    <row r="39" ht="12.75">
      <c r="I39" s="8"/>
    </row>
    <row r="40" spans="1:9" ht="12.75">
      <c r="A40" s="3" t="s">
        <v>58</v>
      </c>
      <c r="I40" s="8"/>
    </row>
    <row r="41" spans="1:9" ht="12.75">
      <c r="A41" s="4" t="s">
        <v>64</v>
      </c>
      <c r="I41" s="8">
        <f>22563+5072-1912</f>
        <v>25723</v>
      </c>
    </row>
    <row r="42" spans="1:9" ht="12.75">
      <c r="A42" s="4" t="s">
        <v>92</v>
      </c>
      <c r="I42" s="8">
        <v>1807</v>
      </c>
    </row>
    <row r="43" spans="1:9" ht="12.75">
      <c r="A43" s="4" t="s">
        <v>59</v>
      </c>
      <c r="F43" s="11"/>
      <c r="I43" s="8">
        <f>-187-137</f>
        <v>-324</v>
      </c>
    </row>
    <row r="44" spans="1:9" ht="12.75">
      <c r="A44" s="4" t="s">
        <v>60</v>
      </c>
      <c r="F44" s="11"/>
      <c r="I44" s="8">
        <f>-2465-310-151</f>
        <v>-2926</v>
      </c>
    </row>
    <row r="45" spans="1:9" ht="12.75">
      <c r="A45" s="4" t="s">
        <v>93</v>
      </c>
      <c r="F45" s="11"/>
      <c r="I45" s="10">
        <f>1593+1700-500</f>
        <v>2793</v>
      </c>
    </row>
    <row r="46" spans="6:9" ht="6" customHeight="1">
      <c r="F46" s="11"/>
      <c r="I46" s="64"/>
    </row>
    <row r="47" spans="1:9" ht="12.75">
      <c r="A47" s="3" t="s">
        <v>61</v>
      </c>
      <c r="I47" s="8">
        <f>SUM(I41:I45)</f>
        <v>27073</v>
      </c>
    </row>
    <row r="48" ht="12.75">
      <c r="I48" s="8"/>
    </row>
    <row r="49" spans="1:9" ht="12.75">
      <c r="A49" s="3" t="s">
        <v>65</v>
      </c>
      <c r="I49" s="8">
        <f>I47+I38+I32</f>
        <v>15364</v>
      </c>
    </row>
    <row r="50" ht="12.75">
      <c r="I50" s="8"/>
    </row>
    <row r="51" spans="1:9" ht="12.75">
      <c r="A51" s="3" t="s">
        <v>62</v>
      </c>
      <c r="I51" s="10">
        <f>338+10-203+100+143-1892+2+1363+1942</f>
        <v>1803</v>
      </c>
    </row>
    <row r="52" spans="1:9" ht="12.75">
      <c r="A52" s="3"/>
      <c r="I52" s="64"/>
    </row>
    <row r="53" spans="1:9" ht="13.5" thickBot="1">
      <c r="A53" s="3" t="s">
        <v>63</v>
      </c>
      <c r="I53" s="74">
        <f>I49+I51</f>
        <v>17167</v>
      </c>
    </row>
    <row r="54" ht="13.5" thickTop="1">
      <c r="I54" s="8"/>
    </row>
    <row r="56" ht="12.75">
      <c r="A56" s="3" t="s">
        <v>110</v>
      </c>
    </row>
    <row r="57" ht="12.75">
      <c r="A57" s="3" t="s">
        <v>112</v>
      </c>
    </row>
    <row r="59" spans="1:9" ht="12.75">
      <c r="A59" s="4" t="s">
        <v>74</v>
      </c>
      <c r="C59" s="68" t="s">
        <v>75</v>
      </c>
      <c r="I59" s="69" t="s">
        <v>78</v>
      </c>
    </row>
    <row r="61" spans="3:9" ht="12.75">
      <c r="C61" s="4" t="s">
        <v>38</v>
      </c>
      <c r="I61" s="70">
        <v>17036</v>
      </c>
    </row>
    <row r="62" spans="3:9" ht="12.75">
      <c r="C62" s="4" t="s">
        <v>76</v>
      </c>
      <c r="I62" s="70">
        <v>338</v>
      </c>
    </row>
    <row r="63" spans="3:9" ht="12.75">
      <c r="C63" s="4" t="s">
        <v>77</v>
      </c>
      <c r="I63" s="71">
        <v>-207</v>
      </c>
    </row>
    <row r="64" ht="6" customHeight="1">
      <c r="I64" s="72"/>
    </row>
    <row r="65" ht="13.5" thickBot="1">
      <c r="I65" s="73">
        <f>SUM(I61:I63)</f>
        <v>17167</v>
      </c>
    </row>
    <row r="66" ht="13.5" thickTop="1"/>
  </sheetData>
  <printOptions/>
  <pageMargins left="0.75" right="0.75" top="1" bottom="1" header="0.5" footer="0.5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Hicks Woode</cp:lastModifiedBy>
  <cp:lastPrinted>2004-05-04T00:56:51Z</cp:lastPrinted>
  <dcterms:created xsi:type="dcterms:W3CDTF">2004-01-31T15:18:49Z</dcterms:created>
  <dcterms:modified xsi:type="dcterms:W3CDTF">2004-06-30T03:16:46Z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